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工程造价汇总表" sheetId="3" r:id="rId1"/>
    <sheet name="津市市客货邮融合中心分拣设备采购项目 (2)" sheetId="5" r:id="rId2"/>
  </sheets>
  <definedNames>
    <definedName name="_xlnm.Print_Titles" localSheetId="1">'津市市客货邮融合中心分拣设备采购项目 (2)'!$1:$4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<sst xmlns="http://schemas.openxmlformats.org/spreadsheetml/2006/main" count="144" uniqueCount="91">
  <si>
    <t>工程造价预算汇总表</t>
  </si>
  <si>
    <t>工程名称：津市市客货邮融合中心分拣设备采购项目</t>
  </si>
  <si>
    <t>单位：（元）</t>
  </si>
  <si>
    <t>序号</t>
  </si>
  <si>
    <t>费用名称</t>
  </si>
  <si>
    <t>预算报送金额</t>
  </si>
  <si>
    <t>初审审定金额
（未下浮）</t>
  </si>
  <si>
    <t>初审审定金额
（已下浮）</t>
  </si>
  <si>
    <t>复审审定金额
（下浮前）</t>
  </si>
  <si>
    <t>复审审定金额
（下浮后）</t>
  </si>
  <si>
    <t>审减金额</t>
  </si>
  <si>
    <t>备  注</t>
  </si>
  <si>
    <t>一</t>
  </si>
  <si>
    <t>工程费用</t>
  </si>
  <si>
    <t>津市市客货邮融合中心分拣设备采购项目</t>
  </si>
  <si>
    <t>下浮8%</t>
  </si>
  <si>
    <t>二</t>
  </si>
  <si>
    <t>与工程建设有关的其它费用</t>
  </si>
  <si>
    <t>可行性研究报告编制费</t>
  </si>
  <si>
    <t>暂扣</t>
  </si>
  <si>
    <t>工程设计费</t>
  </si>
  <si>
    <t>常财办发【2017】68号      施工图设计按55%计取</t>
  </si>
  <si>
    <t>造价咨询费</t>
  </si>
  <si>
    <t>常财办发【2017】68号</t>
  </si>
  <si>
    <t>监理费</t>
  </si>
  <si>
    <t>检测费</t>
  </si>
  <si>
    <t>防雷检测费</t>
  </si>
  <si>
    <t>湘发改价服【2016】711号</t>
  </si>
  <si>
    <t>招标代理费</t>
  </si>
  <si>
    <t>三</t>
  </si>
  <si>
    <t>不可预见费</t>
  </si>
  <si>
    <t>（一+二）*3%</t>
  </si>
  <si>
    <t>合  计</t>
  </si>
  <si>
    <t>津市市客货邮融合中心分拣设备采购项目清单</t>
  </si>
  <si>
    <t>工程名称:津市市客货邮融合中心分拣设备采购项目</t>
  </si>
  <si>
    <t>设备编号</t>
  </si>
  <si>
    <t>设备名称</t>
  </si>
  <si>
    <t>单位</t>
  </si>
  <si>
    <t>数量</t>
  </si>
  <si>
    <t>项目特征</t>
  </si>
  <si>
    <t>设备规格（单位：mm）</t>
  </si>
  <si>
    <t>线速度 (m/min)</t>
  </si>
  <si>
    <t>拟定减速电机功率 (千瓦）</t>
  </si>
  <si>
    <t>单价</t>
  </si>
  <si>
    <t>合价</t>
  </si>
  <si>
    <t>备注</t>
  </si>
  <si>
    <t>固定段*皮带有效宽度</t>
  </si>
  <si>
    <t>GJX-01</t>
  </si>
  <si>
    <t>平面皮带机</t>
  </si>
  <si>
    <t>条</t>
  </si>
  <si>
    <t>质量不得低于晟邦品牌，皮带材质PVK。</t>
  </si>
  <si>
    <t>25-45</t>
  </si>
  <si>
    <t>GJX-02</t>
  </si>
  <si>
    <t>爬坡皮带线</t>
  </si>
  <si>
    <t>质量不得低于晟邦品牌，皮带材质PVK竖条纹。</t>
  </si>
  <si>
    <t>GJX-03</t>
  </si>
  <si>
    <t>GJX-04</t>
  </si>
  <si>
    <t>GJX-05</t>
  </si>
  <si>
    <t>GJX-06</t>
  </si>
  <si>
    <t>45-120</t>
  </si>
  <si>
    <t>CX-01</t>
  </si>
  <si>
    <t>CX-02</t>
  </si>
  <si>
    <t>CX-03</t>
  </si>
  <si>
    <t>CX-04</t>
  </si>
  <si>
    <t>CX-05</t>
  </si>
  <si>
    <t>TCB</t>
  </si>
  <si>
    <t>伸缩机</t>
  </si>
  <si>
    <t>台</t>
  </si>
  <si>
    <t>三级伸缩机6米伸8米-H2000</t>
  </si>
  <si>
    <t>SPS</t>
  </si>
  <si>
    <t>单件分离</t>
  </si>
  <si>
    <t>套</t>
  </si>
  <si>
    <t>CBC</t>
  </si>
  <si>
    <t>居中机</t>
  </si>
  <si>
    <t>TAS</t>
  </si>
  <si>
    <t>三面扫</t>
  </si>
  <si>
    <t>可以实现三面自动扫描，相机采用海康/大华</t>
  </si>
  <si>
    <t>HC-01</t>
  </si>
  <si>
    <t>剔除滑槽</t>
  </si>
  <si>
    <t>HC-02</t>
  </si>
  <si>
    <t>HC-03</t>
  </si>
  <si>
    <t>延长滑槽</t>
  </si>
  <si>
    <t>SP-01</t>
  </si>
  <si>
    <t>钢平台</t>
  </si>
  <si>
    <t>SP-02</t>
  </si>
  <si>
    <t>SP-03</t>
  </si>
  <si>
    <t>自动窄带分拣机</t>
  </si>
  <si>
    <t>主机设备包含318个小车，节距300；120个格口，格口宽度750mm；</t>
  </si>
  <si>
    <t>安装、调试（设备费5%）</t>
  </si>
  <si>
    <t>税金9%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</si>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</sst>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4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Tahoma"/>
      <charset val="134"/>
    </font>
    <font>
      <sz val="11"/>
      <color theme="1"/>
      <name val="Tahoma"/>
      <charset val="134"/>
    </font>
    <font>
      <b/>
      <sz val="17"/>
      <name val="宋体"/>
      <charset val="134"/>
    </font>
    <font>
      <b/>
      <sz val="17"/>
      <name val="Tahoma"/>
      <charset val="134"/>
    </font>
    <font>
      <sz val="11"/>
      <color indexed="8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方正书宋_GBK"/>
      <charset val="134"/>
    </font>
    <font>
      <b/>
      <sz val="11"/>
      <name val="Tahoma"/>
      <charset val="134"/>
    </font>
    <font>
      <sz val="14"/>
      <color theme="1"/>
      <name val="Times New Roman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0" applyNumberFormat="0" applyAlignment="0" applyProtection="0">
      <alignment vertical="center"/>
    </xf>
    <xf numFmtId="0" fontId="31" fillId="5" borderId="11" applyNumberFormat="0" applyAlignment="0" applyProtection="0">
      <alignment vertical="center"/>
    </xf>
    <xf numFmtId="0" fontId="32" fillId="5" borderId="10" applyNumberFormat="0" applyAlignment="0" applyProtection="0">
      <alignment vertical="center"/>
    </xf>
    <xf numFmtId="0" fontId="33" fillId="6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</cellStyleXfs>
  <cellXfs count="6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49" applyNumberFormat="1" applyFont="1" applyFill="1" applyBorder="1" applyAlignment="1" applyProtection="1">
      <alignment horizontal="center" vertical="center" wrapText="1"/>
    </xf>
    <xf numFmtId="0" fontId="6" fillId="0" borderId="2" xfId="49" applyNumberFormat="1" applyFont="1" applyFill="1" applyBorder="1" applyAlignment="1" applyProtection="1">
      <alignment horizontal="center" vertical="center" wrapText="1"/>
    </xf>
    <xf numFmtId="0" fontId="6" fillId="0" borderId="4" xfId="49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 wrapText="1"/>
    </xf>
    <xf numFmtId="176" fontId="0" fillId="0" borderId="0" xfId="0" applyNumberFormat="1" applyBorder="1">
      <alignment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0" borderId="3" xfId="49" applyNumberFormat="1" applyFont="1" applyFill="1" applyBorder="1" applyAlignment="1" applyProtection="1">
      <alignment horizontal="center" vertical="center" wrapText="1"/>
    </xf>
    <xf numFmtId="177" fontId="6" fillId="0" borderId="1" xfId="49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/>
    <xf numFmtId="176" fontId="9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6" fontId="12" fillId="0" borderId="0" xfId="0" applyNumberFormat="1" applyFont="1" applyFill="1" applyAlignment="1">
      <alignment horizontal="center" vertical="center"/>
    </xf>
    <xf numFmtId="0" fontId="13" fillId="0" borderId="0" xfId="0" applyFont="1" applyFill="1" applyAlignment="1">
      <alignment vertical="center" wrapText="1" shrinkToFit="1"/>
    </xf>
    <xf numFmtId="176" fontId="13" fillId="0" borderId="0" xfId="0" applyNumberFormat="1" applyFont="1" applyFill="1" applyAlignment="1">
      <alignment vertical="center" wrapText="1" shrinkToFi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6" fontId="17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right" vertical="center"/>
    </xf>
    <xf numFmtId="0" fontId="16" fillId="0" borderId="1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20" fillId="0" borderId="0" xfId="0" applyFont="1" applyFill="1" applyAlignment="1">
      <alignment horizontal="justify"/>
    </xf>
    <xf numFmtId="0" fontId="21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10" fontId="14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6"/>
  <sheetViews>
    <sheetView workbookViewId="0">
      <selection activeCell="F4" sqref="F4"/>
    </sheetView>
  </sheetViews>
  <sheetFormatPr defaultColWidth="9" defaultRowHeight="14.25"/>
  <cols>
    <col min="1" max="1" width="5.63333333333333" style="38" customWidth="1"/>
    <col min="2" max="2" width="28" style="38" customWidth="1"/>
    <col min="3" max="3" width="18" style="40" customWidth="1"/>
    <col min="4" max="4" width="17.6666666666667" style="40" hidden="1" customWidth="1"/>
    <col min="5" max="7" width="18.225" style="40" customWidth="1"/>
    <col min="8" max="8" width="13.5" style="40" customWidth="1"/>
    <col min="9" max="9" width="23.5" style="38" customWidth="1"/>
    <col min="10" max="10" width="12.5" style="38" customWidth="1"/>
    <col min="11" max="11" width="8.63333333333333" style="38" customWidth="1"/>
    <col min="12" max="13" width="9" style="38"/>
    <col min="14" max="14" width="48.1666666666667" style="38" customWidth="1"/>
    <col min="15" max="16384" width="9" style="38"/>
  </cols>
  <sheetData>
    <row r="1" s="38" customFormat="1" ht="29" customHeight="1" spans="1:9">
      <c r="A1" s="41" t="s">
        <v>0</v>
      </c>
      <c r="B1" s="42"/>
      <c r="C1" s="43"/>
      <c r="D1" s="43"/>
      <c r="E1" s="43"/>
      <c r="F1" s="43"/>
      <c r="G1" s="43"/>
      <c r="H1" s="43"/>
      <c r="I1" s="42"/>
    </row>
    <row r="2" s="38" customFormat="1" ht="24" customHeight="1" spans="1:9">
      <c r="A2" s="44" t="s">
        <v>1</v>
      </c>
      <c r="B2" s="44"/>
      <c r="C2" s="45"/>
      <c r="D2" s="45"/>
      <c r="E2" s="45"/>
      <c r="F2" s="45"/>
      <c r="G2" s="45"/>
      <c r="H2" s="45"/>
      <c r="I2" s="56" t="s">
        <v>2</v>
      </c>
    </row>
    <row r="3" s="38" customFormat="1" ht="29" customHeight="1" spans="1:9">
      <c r="A3" s="46" t="s">
        <v>3</v>
      </c>
      <c r="B3" s="46" t="s">
        <v>4</v>
      </c>
      <c r="C3" s="47" t="s">
        <v>5</v>
      </c>
      <c r="D3" s="48" t="s">
        <v>6</v>
      </c>
      <c r="E3" s="48" t="s">
        <v>7</v>
      </c>
      <c r="F3" s="48" t="s">
        <v>8</v>
      </c>
      <c r="G3" s="48" t="s">
        <v>9</v>
      </c>
      <c r="H3" s="47" t="s">
        <v>10</v>
      </c>
      <c r="I3" s="46" t="s">
        <v>11</v>
      </c>
    </row>
    <row r="4" s="39" customFormat="1" ht="29" customHeight="1" spans="1:10">
      <c r="A4" s="46" t="s">
        <v>12</v>
      </c>
      <c r="B4" s="46" t="s">
        <v>13</v>
      </c>
      <c r="C4" s="49" t="e">
        <f t="shared" ref="C4:G4" si="0">C5</f>
        <v>#REF!</v>
      </c>
      <c r="D4" s="49" t="e">
        <f t="shared" si="0"/>
        <v>#REF!</v>
      </c>
      <c r="E4" s="49" t="e">
        <f t="shared" si="0"/>
        <v>#REF!</v>
      </c>
      <c r="F4" s="49">
        <f t="shared" si="0"/>
        <v>0</v>
      </c>
      <c r="G4" s="49">
        <f t="shared" si="0"/>
        <v>0</v>
      </c>
      <c r="H4" s="49" t="e">
        <f t="shared" ref="H4:H15" si="1">E4-G4</f>
        <v>#REF!</v>
      </c>
      <c r="I4" s="46"/>
      <c r="J4" s="38"/>
    </row>
    <row r="5" s="39" customFormat="1" ht="29" customHeight="1" spans="1:10">
      <c r="A5" s="50">
        <v>1</v>
      </c>
      <c r="B5" s="51" t="s">
        <v>14</v>
      </c>
      <c r="C5" s="52" t="e">
        <f>'津市市客货邮融合中心分拣设备采购项目 (2)'!#REF!</f>
        <v>#REF!</v>
      </c>
      <c r="D5" s="52" t="e">
        <f>'津市市客货邮融合中心分拣设备采购项目 (2)'!#REF!</f>
        <v>#REF!</v>
      </c>
      <c r="E5" s="52" t="e">
        <f>D5*0.92</f>
        <v>#REF!</v>
      </c>
      <c r="F5" s="52">
        <f>'津市市客货邮融合中心分拣设备采购项目 (2)'!L30</f>
        <v>0</v>
      </c>
      <c r="G5" s="52">
        <f>F5*0.92</f>
        <v>0</v>
      </c>
      <c r="H5" s="49" t="e">
        <f t="shared" si="1"/>
        <v>#REF!</v>
      </c>
      <c r="I5" s="57" t="s">
        <v>15</v>
      </c>
      <c r="J5" s="38"/>
    </row>
    <row r="6" s="39" customFormat="1" ht="29" customHeight="1" spans="1:10">
      <c r="A6" s="46" t="s">
        <v>16</v>
      </c>
      <c r="B6" s="46" t="s">
        <v>17</v>
      </c>
      <c r="C6" s="49" t="e">
        <f t="shared" ref="C6:G6" si="2">SUM(C7:C13)</f>
        <v>#REF!</v>
      </c>
      <c r="D6" s="49" t="e">
        <f t="shared" si="2"/>
        <v>#REF!</v>
      </c>
      <c r="E6" s="49" t="e">
        <f t="shared" si="2"/>
        <v>#REF!</v>
      </c>
      <c r="F6" s="49">
        <f t="shared" si="2"/>
        <v>0</v>
      </c>
      <c r="G6" s="49">
        <f t="shared" si="2"/>
        <v>0</v>
      </c>
      <c r="H6" s="49" t="e">
        <f t="shared" si="1"/>
        <v>#REF!</v>
      </c>
      <c r="I6" s="58"/>
      <c r="J6" s="38"/>
    </row>
    <row r="7" s="39" customFormat="1" ht="29" customHeight="1" spans="1:10">
      <c r="A7" s="50">
        <v>1</v>
      </c>
      <c r="B7" s="50" t="s">
        <v>18</v>
      </c>
      <c r="C7" s="52" t="e">
        <f>C4*0.078%</f>
        <v>#REF!</v>
      </c>
      <c r="D7" s="52">
        <v>0</v>
      </c>
      <c r="E7" s="52">
        <v>0</v>
      </c>
      <c r="F7" s="52">
        <v>0</v>
      </c>
      <c r="G7" s="52">
        <v>0</v>
      </c>
      <c r="H7" s="49">
        <f t="shared" si="1"/>
        <v>0</v>
      </c>
      <c r="I7" s="50" t="s">
        <v>19</v>
      </c>
      <c r="J7" s="38"/>
    </row>
    <row r="8" s="39" customFormat="1" ht="29" customHeight="1" spans="1:9">
      <c r="A8" s="50">
        <v>2</v>
      </c>
      <c r="B8" s="50" t="s">
        <v>20</v>
      </c>
      <c r="C8" s="52" t="e">
        <f>(2.25%*C4)*1.2</f>
        <v>#REF!</v>
      </c>
      <c r="D8" s="52" t="e">
        <f>D5*2.25%*1.2*0.55</f>
        <v>#REF!</v>
      </c>
      <c r="E8" s="52" t="e">
        <f>E5*2.25%*1.2*0.55</f>
        <v>#REF!</v>
      </c>
      <c r="F8" s="52">
        <v>0</v>
      </c>
      <c r="G8" s="52"/>
      <c r="H8" s="49" t="e">
        <f t="shared" si="1"/>
        <v>#REF!</v>
      </c>
      <c r="I8" s="59" t="s">
        <v>21</v>
      </c>
    </row>
    <row r="9" s="39" customFormat="1" ht="29" customHeight="1" spans="1:10">
      <c r="A9" s="50">
        <v>3</v>
      </c>
      <c r="B9" s="50" t="s">
        <v>22</v>
      </c>
      <c r="C9" s="52" t="e">
        <f>(0.49%*C4)*1.14</f>
        <v>#REF!</v>
      </c>
      <c r="D9" s="52" t="e">
        <f t="shared" ref="D9:G9" si="3">D5*0.49%*1.14</f>
        <v>#REF!</v>
      </c>
      <c r="E9" s="52" t="e">
        <f t="shared" si="3"/>
        <v>#REF!</v>
      </c>
      <c r="F9" s="52">
        <f t="shared" si="3"/>
        <v>0</v>
      </c>
      <c r="G9" s="52">
        <f t="shared" si="3"/>
        <v>0</v>
      </c>
      <c r="H9" s="49" t="e">
        <f t="shared" si="1"/>
        <v>#REF!</v>
      </c>
      <c r="I9" s="59" t="s">
        <v>23</v>
      </c>
      <c r="J9" s="38"/>
    </row>
    <row r="10" s="39" customFormat="1" ht="29" customHeight="1" spans="1:10">
      <c r="A10" s="50">
        <v>4</v>
      </c>
      <c r="B10" s="50" t="s">
        <v>24</v>
      </c>
      <c r="C10" s="52" t="e">
        <f>(1.815%*C4)</f>
        <v>#REF!</v>
      </c>
      <c r="D10" s="52" t="e">
        <f t="shared" ref="D10:G10" si="4">D5*1.815%*1.09</f>
        <v>#REF!</v>
      </c>
      <c r="E10" s="52" t="e">
        <f t="shared" si="4"/>
        <v>#REF!</v>
      </c>
      <c r="F10" s="52">
        <f t="shared" si="4"/>
        <v>0</v>
      </c>
      <c r="G10" s="52">
        <f t="shared" si="4"/>
        <v>0</v>
      </c>
      <c r="H10" s="49" t="e">
        <f t="shared" si="1"/>
        <v>#REF!</v>
      </c>
      <c r="I10" s="59" t="s">
        <v>23</v>
      </c>
      <c r="J10" s="38"/>
    </row>
    <row r="11" s="38" customFormat="1" ht="29" customHeight="1" spans="1:10">
      <c r="A11" s="50">
        <v>5</v>
      </c>
      <c r="B11" s="50" t="s">
        <v>25</v>
      </c>
      <c r="C11" s="52" t="e">
        <f>C4*0.4%*1.8</f>
        <v>#REF!</v>
      </c>
      <c r="D11" s="52" t="e">
        <f t="shared" ref="D11:G11" si="5">D5*0.4%*1.8</f>
        <v>#REF!</v>
      </c>
      <c r="E11" s="52" t="e">
        <f t="shared" si="5"/>
        <v>#REF!</v>
      </c>
      <c r="F11" s="52">
        <v>0</v>
      </c>
      <c r="G11" s="52">
        <v>0</v>
      </c>
      <c r="H11" s="49" t="e">
        <f t="shared" si="1"/>
        <v>#REF!</v>
      </c>
      <c r="I11" s="59" t="s">
        <v>23</v>
      </c>
      <c r="J11" s="60"/>
    </row>
    <row r="12" s="38" customFormat="1" ht="29" customHeight="1" spans="1:14">
      <c r="A12" s="50">
        <v>6</v>
      </c>
      <c r="B12" s="53" t="s">
        <v>26</v>
      </c>
      <c r="C12" s="52">
        <f>134*32</f>
        <v>4288</v>
      </c>
      <c r="D12" s="52">
        <f t="shared" ref="D12:G12" si="6">C12</f>
        <v>4288</v>
      </c>
      <c r="E12" s="52">
        <f t="shared" si="6"/>
        <v>4288</v>
      </c>
      <c r="F12" s="52">
        <v>0</v>
      </c>
      <c r="G12" s="52">
        <f t="shared" si="6"/>
        <v>0</v>
      </c>
      <c r="H12" s="49">
        <f t="shared" si="1"/>
        <v>4288</v>
      </c>
      <c r="I12" s="50" t="s">
        <v>27</v>
      </c>
      <c r="J12" s="61"/>
      <c r="K12" s="61"/>
      <c r="L12" s="61"/>
      <c r="M12" s="61"/>
      <c r="N12" s="61"/>
    </row>
    <row r="13" s="38" customFormat="1" ht="29" customHeight="1" spans="1:9">
      <c r="A13" s="50">
        <v>7</v>
      </c>
      <c r="B13" s="53" t="s">
        <v>28</v>
      </c>
      <c r="C13" s="52" t="e">
        <f>C4*1%</f>
        <v>#REF!</v>
      </c>
      <c r="D13" s="52">
        <v>0</v>
      </c>
      <c r="E13" s="52">
        <v>0</v>
      </c>
      <c r="F13" s="52">
        <v>0</v>
      </c>
      <c r="G13" s="52">
        <v>0</v>
      </c>
      <c r="H13" s="49">
        <f t="shared" si="1"/>
        <v>0</v>
      </c>
      <c r="I13" s="50" t="s">
        <v>19</v>
      </c>
    </row>
    <row r="14" s="38" customFormat="1" ht="29" customHeight="1" spans="1:10">
      <c r="A14" s="46" t="s">
        <v>29</v>
      </c>
      <c r="B14" s="46" t="s">
        <v>30</v>
      </c>
      <c r="C14" s="49" t="e">
        <f t="shared" ref="C14:F14" si="7">(C4+C6)*0.05</f>
        <v>#REF!</v>
      </c>
      <c r="D14" s="49" t="e">
        <f t="shared" si="7"/>
        <v>#REF!</v>
      </c>
      <c r="E14" s="49" t="e">
        <f t="shared" ref="E14:G14" si="8">(E4+E6)*0.03</f>
        <v>#REF!</v>
      </c>
      <c r="F14" s="49">
        <f t="shared" si="8"/>
        <v>0</v>
      </c>
      <c r="G14" s="49">
        <f t="shared" si="8"/>
        <v>0</v>
      </c>
      <c r="H14" s="49" t="e">
        <f t="shared" si="1"/>
        <v>#REF!</v>
      </c>
      <c r="I14" s="58" t="s">
        <v>31</v>
      </c>
      <c r="J14" s="62"/>
    </row>
    <row r="15" s="38" customFormat="1" ht="29" customHeight="1" spans="1:9">
      <c r="A15" s="54" t="s">
        <v>32</v>
      </c>
      <c r="B15" s="55"/>
      <c r="C15" s="49" t="e">
        <f t="shared" ref="C15:G15" si="9">C4+C6+C14</f>
        <v>#REF!</v>
      </c>
      <c r="D15" s="49" t="e">
        <f t="shared" si="9"/>
        <v>#REF!</v>
      </c>
      <c r="E15" s="49" t="e">
        <f t="shared" si="9"/>
        <v>#REF!</v>
      </c>
      <c r="F15" s="49">
        <f t="shared" si="9"/>
        <v>0</v>
      </c>
      <c r="G15" s="49">
        <f t="shared" si="9"/>
        <v>0</v>
      </c>
      <c r="H15" s="49" t="e">
        <f t="shared" si="1"/>
        <v>#REF!</v>
      </c>
      <c r="I15" s="63" t="e">
        <f>H15/C15</f>
        <v>#REF!</v>
      </c>
    </row>
    <row r="16" s="38" customFormat="1" spans="3:8">
      <c r="C16" s="40"/>
      <c r="D16" s="40"/>
      <c r="E16" s="40"/>
      <c r="F16" s="40"/>
      <c r="G16" s="40"/>
      <c r="H16" s="40"/>
    </row>
  </sheetData>
  <mergeCells count="3">
    <mergeCell ref="A1:I1"/>
    <mergeCell ref="A2:C2"/>
    <mergeCell ref="A15:B15"/>
  </mergeCells>
  <pageMargins left="1.0625" right="0.75" top="1" bottom="1" header="0.5" footer="0.5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workbookViewId="0">
      <pane ySplit="4" topLeftCell="A15" activePane="bottomLeft" state="frozen"/>
      <selection/>
      <selection pane="bottomLeft" activeCell="L30" sqref="L30"/>
    </sheetView>
  </sheetViews>
  <sheetFormatPr defaultColWidth="9" defaultRowHeight="13.5"/>
  <cols>
    <col min="1" max="1" width="5.13333333333333" customWidth="1"/>
    <col min="2" max="2" width="11.1333333333333" customWidth="1"/>
    <col min="3" max="3" width="12.1333333333333" customWidth="1"/>
    <col min="4" max="4" width="5.25" style="4" customWidth="1"/>
    <col min="5" max="5" width="5.5" style="4" customWidth="1"/>
    <col min="6" max="6" width="30.8833333333333" style="4" customWidth="1"/>
    <col min="7" max="8" width="7.38333333333333" style="4" customWidth="1"/>
    <col min="9" max="10" width="9.75" style="4" customWidth="1"/>
    <col min="11" max="11" width="11.1333333333333" style="5"/>
    <col min="12" max="12" width="14.875" style="5"/>
    <col min="13" max="13" width="16" style="5" hidden="1" customWidth="1"/>
    <col min="14" max="14" width="21.3833333333333" style="4" customWidth="1"/>
    <col min="16" max="16" width="9.38333333333333"/>
  </cols>
  <sheetData>
    <row r="1" ht="53" customHeight="1" spans="1:14">
      <c r="A1" s="6" t="s">
        <v>33</v>
      </c>
      <c r="B1" s="6"/>
      <c r="C1" s="6"/>
      <c r="D1" s="6"/>
      <c r="E1" s="6"/>
      <c r="F1" s="6"/>
      <c r="G1" s="6"/>
      <c r="H1" s="6"/>
      <c r="I1" s="6"/>
      <c r="J1" s="6"/>
      <c r="K1" s="23"/>
      <c r="L1" s="23"/>
      <c r="M1" s="23"/>
      <c r="N1" s="6"/>
    </row>
    <row r="2" s="1" customFormat="1" ht="24" customHeight="1" spans="1:13">
      <c r="A2" s="7" t="s">
        <v>34</v>
      </c>
      <c r="B2" s="7"/>
      <c r="C2" s="7"/>
      <c r="D2" s="7"/>
      <c r="E2" s="7"/>
      <c r="F2" s="7"/>
      <c r="G2" s="8"/>
      <c r="H2" s="8"/>
      <c r="I2" s="8"/>
      <c r="J2" s="8"/>
      <c r="K2" s="24"/>
      <c r="L2" s="24"/>
      <c r="M2" s="24"/>
    </row>
    <row r="3" s="2" customFormat="1" ht="26" customHeight="1" spans="1:14">
      <c r="A3" s="9" t="s">
        <v>3</v>
      </c>
      <c r="B3" s="9" t="s">
        <v>35</v>
      </c>
      <c r="C3" s="9" t="s">
        <v>36</v>
      </c>
      <c r="D3" s="9" t="s">
        <v>37</v>
      </c>
      <c r="E3" s="9" t="s">
        <v>38</v>
      </c>
      <c r="F3" s="10" t="s">
        <v>39</v>
      </c>
      <c r="G3" s="11" t="s">
        <v>40</v>
      </c>
      <c r="H3" s="12"/>
      <c r="I3" s="25" t="s">
        <v>41</v>
      </c>
      <c r="J3" s="25" t="s">
        <v>42</v>
      </c>
      <c r="K3" s="26" t="s">
        <v>43</v>
      </c>
      <c r="L3" s="26" t="s">
        <v>44</v>
      </c>
      <c r="M3" s="27" t="s">
        <v>10</v>
      </c>
      <c r="N3" s="9" t="s">
        <v>45</v>
      </c>
    </row>
    <row r="4" s="2" customFormat="1" ht="31" customHeight="1" spans="1:14">
      <c r="A4" s="9"/>
      <c r="B4" s="9"/>
      <c r="C4" s="9"/>
      <c r="D4" s="9"/>
      <c r="E4" s="9"/>
      <c r="F4" s="10"/>
      <c r="G4" s="11" t="s">
        <v>46</v>
      </c>
      <c r="H4" s="12"/>
      <c r="I4" s="25"/>
      <c r="J4" s="25"/>
      <c r="K4" s="28"/>
      <c r="L4" s="28"/>
      <c r="M4" s="29"/>
      <c r="N4" s="9"/>
    </row>
    <row r="5" ht="26" customHeight="1" spans="1:14">
      <c r="A5" s="9">
        <v>1</v>
      </c>
      <c r="B5" s="9" t="s">
        <v>47</v>
      </c>
      <c r="C5" s="9" t="s">
        <v>48</v>
      </c>
      <c r="D5" s="9" t="s">
        <v>49</v>
      </c>
      <c r="E5" s="13">
        <v>1</v>
      </c>
      <c r="F5" s="13" t="s">
        <v>50</v>
      </c>
      <c r="G5" s="13">
        <v>10500</v>
      </c>
      <c r="H5" s="13">
        <v>1000</v>
      </c>
      <c r="I5" s="13" t="s">
        <v>51</v>
      </c>
      <c r="J5" s="13">
        <v>3.7</v>
      </c>
      <c r="K5" s="30"/>
      <c r="L5" s="30"/>
      <c r="M5" s="30" t="e">
        <f>#REF!-L5</f>
        <v>#REF!</v>
      </c>
      <c r="N5" s="9"/>
    </row>
    <row r="6" ht="26" customHeight="1" spans="1:14">
      <c r="A6" s="9">
        <v>2</v>
      </c>
      <c r="B6" s="9" t="s">
        <v>52</v>
      </c>
      <c r="C6" s="9" t="s">
        <v>53</v>
      </c>
      <c r="D6" s="9" t="s">
        <v>49</v>
      </c>
      <c r="E6" s="13">
        <v>1</v>
      </c>
      <c r="F6" s="13" t="s">
        <v>54</v>
      </c>
      <c r="G6" s="13">
        <v>11500</v>
      </c>
      <c r="H6" s="13">
        <v>1000</v>
      </c>
      <c r="I6" s="13" t="s">
        <v>51</v>
      </c>
      <c r="J6" s="13">
        <v>3.7</v>
      </c>
      <c r="K6" s="30"/>
      <c r="L6" s="30"/>
      <c r="M6" s="30" t="e">
        <f>#REF!-L6</f>
        <v>#REF!</v>
      </c>
      <c r="N6" s="9"/>
    </row>
    <row r="7" ht="26" customHeight="1" spans="1:14">
      <c r="A7" s="9">
        <v>3</v>
      </c>
      <c r="B7" s="9" t="s">
        <v>55</v>
      </c>
      <c r="C7" s="9" t="s">
        <v>48</v>
      </c>
      <c r="D7" s="9" t="s">
        <v>49</v>
      </c>
      <c r="E7" s="13">
        <v>1</v>
      </c>
      <c r="F7" s="13" t="s">
        <v>50</v>
      </c>
      <c r="G7" s="13">
        <v>7000</v>
      </c>
      <c r="H7" s="13">
        <v>1000</v>
      </c>
      <c r="I7" s="13" t="s">
        <v>51</v>
      </c>
      <c r="J7" s="13">
        <v>2.2</v>
      </c>
      <c r="K7" s="30"/>
      <c r="L7" s="30"/>
      <c r="M7" s="30" t="e">
        <f>#REF!-L7</f>
        <v>#REF!</v>
      </c>
      <c r="N7" s="9"/>
    </row>
    <row r="8" ht="26" customHeight="1" spans="1:14">
      <c r="A8" s="9">
        <v>4</v>
      </c>
      <c r="B8" s="9" t="s">
        <v>56</v>
      </c>
      <c r="C8" s="9" t="s">
        <v>48</v>
      </c>
      <c r="D8" s="9" t="s">
        <v>49</v>
      </c>
      <c r="E8" s="13">
        <v>1</v>
      </c>
      <c r="F8" s="13" t="s">
        <v>50</v>
      </c>
      <c r="G8" s="13">
        <v>1500</v>
      </c>
      <c r="H8" s="13">
        <v>1000</v>
      </c>
      <c r="I8" s="13" t="s">
        <v>51</v>
      </c>
      <c r="J8" s="13">
        <v>1.5</v>
      </c>
      <c r="K8" s="30"/>
      <c r="L8" s="30"/>
      <c r="M8" s="30" t="e">
        <f>#REF!-L8</f>
        <v>#REF!</v>
      </c>
      <c r="N8" s="9"/>
    </row>
    <row r="9" ht="26" customHeight="1" spans="1:14">
      <c r="A9" s="9">
        <v>5</v>
      </c>
      <c r="B9" s="9" t="s">
        <v>57</v>
      </c>
      <c r="C9" s="9" t="s">
        <v>53</v>
      </c>
      <c r="D9" s="9" t="s">
        <v>49</v>
      </c>
      <c r="E9" s="13">
        <v>1</v>
      </c>
      <c r="F9" s="13" t="s">
        <v>54</v>
      </c>
      <c r="G9" s="13">
        <v>12000</v>
      </c>
      <c r="H9" s="13">
        <v>1000</v>
      </c>
      <c r="I9" s="13" t="s">
        <v>51</v>
      </c>
      <c r="J9" s="13">
        <v>3.7</v>
      </c>
      <c r="K9" s="30"/>
      <c r="L9" s="30"/>
      <c r="M9" s="30" t="e">
        <f>#REF!-L9</f>
        <v>#REF!</v>
      </c>
      <c r="N9" s="9"/>
    </row>
    <row r="10" ht="26" customHeight="1" spans="1:14">
      <c r="A10" s="9">
        <v>6</v>
      </c>
      <c r="B10" s="9" t="s">
        <v>58</v>
      </c>
      <c r="C10" s="9" t="s">
        <v>48</v>
      </c>
      <c r="D10" s="9" t="s">
        <v>49</v>
      </c>
      <c r="E10" s="13">
        <v>1</v>
      </c>
      <c r="F10" s="13" t="s">
        <v>50</v>
      </c>
      <c r="G10" s="13">
        <v>4000</v>
      </c>
      <c r="H10" s="13">
        <v>1000</v>
      </c>
      <c r="I10" s="13" t="s">
        <v>59</v>
      </c>
      <c r="J10" s="13">
        <v>1.5</v>
      </c>
      <c r="K10" s="30"/>
      <c r="L10" s="30"/>
      <c r="M10" s="30" t="e">
        <f>#REF!-L10</f>
        <v>#REF!</v>
      </c>
      <c r="N10" s="9"/>
    </row>
    <row r="11" ht="26" customHeight="1" spans="1:14">
      <c r="A11" s="9">
        <v>7</v>
      </c>
      <c r="B11" s="9" t="s">
        <v>60</v>
      </c>
      <c r="C11" s="9" t="s">
        <v>48</v>
      </c>
      <c r="D11" s="9" t="s">
        <v>49</v>
      </c>
      <c r="E11" s="13">
        <v>1</v>
      </c>
      <c r="F11" s="13" t="s">
        <v>50</v>
      </c>
      <c r="G11" s="13">
        <v>4500</v>
      </c>
      <c r="H11" s="13">
        <v>1000</v>
      </c>
      <c r="I11" s="13" t="s">
        <v>51</v>
      </c>
      <c r="J11" s="13">
        <v>1.5</v>
      </c>
      <c r="K11" s="30"/>
      <c r="L11" s="30"/>
      <c r="M11" s="30" t="e">
        <f>#REF!-L11</f>
        <v>#REF!</v>
      </c>
      <c r="N11" s="9"/>
    </row>
    <row r="12" ht="26" customHeight="1" spans="1:14">
      <c r="A12" s="9">
        <v>8</v>
      </c>
      <c r="B12" s="9" t="s">
        <v>61</v>
      </c>
      <c r="C12" s="9" t="s">
        <v>48</v>
      </c>
      <c r="D12" s="9" t="s">
        <v>49</v>
      </c>
      <c r="E12" s="13">
        <v>1</v>
      </c>
      <c r="F12" s="13" t="s">
        <v>50</v>
      </c>
      <c r="G12" s="13">
        <v>9500</v>
      </c>
      <c r="H12" s="13">
        <v>1000</v>
      </c>
      <c r="I12" s="13" t="s">
        <v>51</v>
      </c>
      <c r="J12" s="13">
        <v>2.2</v>
      </c>
      <c r="K12" s="30"/>
      <c r="L12" s="30"/>
      <c r="M12" s="30" t="e">
        <f>#REF!-L12</f>
        <v>#REF!</v>
      </c>
      <c r="N12" s="9"/>
    </row>
    <row r="13" ht="26" customHeight="1" spans="1:14">
      <c r="A13" s="9">
        <v>9</v>
      </c>
      <c r="B13" s="9" t="s">
        <v>62</v>
      </c>
      <c r="C13" s="9" t="s">
        <v>48</v>
      </c>
      <c r="D13" s="9" t="s">
        <v>49</v>
      </c>
      <c r="E13" s="13">
        <v>1</v>
      </c>
      <c r="F13" s="13" t="s">
        <v>50</v>
      </c>
      <c r="G13" s="13">
        <v>9000</v>
      </c>
      <c r="H13" s="13">
        <v>1000</v>
      </c>
      <c r="I13" s="13" t="s">
        <v>51</v>
      </c>
      <c r="J13" s="13">
        <v>2.2</v>
      </c>
      <c r="K13" s="30"/>
      <c r="L13" s="30"/>
      <c r="M13" s="30" t="e">
        <f>#REF!-L13</f>
        <v>#REF!</v>
      </c>
      <c r="N13" s="9"/>
    </row>
    <row r="14" ht="26" customHeight="1" spans="1:14">
      <c r="A14" s="9">
        <v>10</v>
      </c>
      <c r="B14" s="9" t="s">
        <v>63</v>
      </c>
      <c r="C14" s="9" t="s">
        <v>48</v>
      </c>
      <c r="D14" s="9" t="s">
        <v>49</v>
      </c>
      <c r="E14" s="13">
        <v>4</v>
      </c>
      <c r="F14" s="13" t="s">
        <v>50</v>
      </c>
      <c r="G14" s="13">
        <v>12000</v>
      </c>
      <c r="H14" s="13">
        <v>1000</v>
      </c>
      <c r="I14" s="13" t="s">
        <v>51</v>
      </c>
      <c r="J14" s="13">
        <v>3.7</v>
      </c>
      <c r="K14" s="30"/>
      <c r="L14" s="30"/>
      <c r="M14" s="30" t="e">
        <f>#REF!-L14</f>
        <v>#REF!</v>
      </c>
      <c r="N14" s="9"/>
    </row>
    <row r="15" ht="26" customHeight="1" spans="1:14">
      <c r="A15" s="9">
        <v>11</v>
      </c>
      <c r="B15" s="9" t="s">
        <v>64</v>
      </c>
      <c r="C15" s="9" t="s">
        <v>53</v>
      </c>
      <c r="D15" s="9" t="s">
        <v>49</v>
      </c>
      <c r="E15" s="13">
        <v>1</v>
      </c>
      <c r="F15" s="13" t="s">
        <v>54</v>
      </c>
      <c r="G15" s="13">
        <v>10000</v>
      </c>
      <c r="H15" s="13">
        <v>1000</v>
      </c>
      <c r="I15" s="13" t="s">
        <v>51</v>
      </c>
      <c r="J15" s="13">
        <v>3.7</v>
      </c>
      <c r="K15" s="30"/>
      <c r="L15" s="30"/>
      <c r="M15" s="30" t="e">
        <f>#REF!-L15</f>
        <v>#REF!</v>
      </c>
      <c r="N15" s="9"/>
    </row>
    <row r="16" ht="21" customHeight="1" spans="1:14">
      <c r="A16" s="9">
        <v>12</v>
      </c>
      <c r="B16" s="9" t="s">
        <v>65</v>
      </c>
      <c r="C16" s="9" t="s">
        <v>66</v>
      </c>
      <c r="D16" s="9" t="s">
        <v>67</v>
      </c>
      <c r="E16" s="13">
        <v>2</v>
      </c>
      <c r="F16" s="13"/>
      <c r="G16" s="14" t="s">
        <v>68</v>
      </c>
      <c r="H16" s="15"/>
      <c r="I16" s="31"/>
      <c r="J16" s="32">
        <v>3</v>
      </c>
      <c r="K16" s="30"/>
      <c r="L16" s="30"/>
      <c r="M16" s="30" t="e">
        <f>#REF!-L16</f>
        <v>#REF!</v>
      </c>
      <c r="N16" s="9"/>
    </row>
    <row r="17" ht="21" customHeight="1" spans="1:14">
      <c r="A17" s="9">
        <v>13</v>
      </c>
      <c r="B17" s="9" t="s">
        <v>69</v>
      </c>
      <c r="C17" s="9" t="s">
        <v>70</v>
      </c>
      <c r="D17" s="9" t="s">
        <v>71</v>
      </c>
      <c r="E17" s="13">
        <v>1</v>
      </c>
      <c r="F17" s="13"/>
      <c r="G17" s="13">
        <v>1960</v>
      </c>
      <c r="H17" s="13">
        <v>3700</v>
      </c>
      <c r="I17" s="13"/>
      <c r="J17" s="13"/>
      <c r="K17" s="30"/>
      <c r="L17" s="30"/>
      <c r="M17" s="30" t="e">
        <f>#REF!-L17</f>
        <v>#REF!</v>
      </c>
      <c r="N17" s="9"/>
    </row>
    <row r="18" ht="21" customHeight="1" spans="1:14">
      <c r="A18" s="9">
        <v>14</v>
      </c>
      <c r="B18" s="9" t="s">
        <v>72</v>
      </c>
      <c r="C18" s="9" t="s">
        <v>73</v>
      </c>
      <c r="D18" s="9" t="s">
        <v>71</v>
      </c>
      <c r="E18" s="13">
        <v>1</v>
      </c>
      <c r="F18" s="13"/>
      <c r="G18" s="13">
        <v>1700</v>
      </c>
      <c r="H18" s="13">
        <v>2000</v>
      </c>
      <c r="I18" s="13"/>
      <c r="J18" s="13"/>
      <c r="K18" s="30"/>
      <c r="L18" s="30"/>
      <c r="M18" s="30" t="e">
        <f>#REF!-L18</f>
        <v>#REF!</v>
      </c>
      <c r="N18" s="9"/>
    </row>
    <row r="19" ht="21" customHeight="1" spans="1:14">
      <c r="A19" s="9">
        <v>15</v>
      </c>
      <c r="B19" s="9" t="s">
        <v>74</v>
      </c>
      <c r="C19" s="9" t="s">
        <v>75</v>
      </c>
      <c r="D19" s="9" t="s">
        <v>67</v>
      </c>
      <c r="E19" s="14" t="s">
        <v>76</v>
      </c>
      <c r="F19" s="15"/>
      <c r="G19" s="15"/>
      <c r="H19" s="15"/>
      <c r="I19" s="15"/>
      <c r="J19" s="15"/>
      <c r="K19" s="30"/>
      <c r="L19" s="30"/>
      <c r="M19" s="30" t="e">
        <f>#REF!-L19</f>
        <v>#REF!</v>
      </c>
      <c r="N19" s="9"/>
    </row>
    <row r="20" ht="21" customHeight="1" spans="1:14">
      <c r="A20" s="9">
        <v>16</v>
      </c>
      <c r="B20" s="9" t="s">
        <v>77</v>
      </c>
      <c r="C20" s="9" t="s">
        <v>78</v>
      </c>
      <c r="D20" s="9" t="s">
        <v>71</v>
      </c>
      <c r="E20" s="13">
        <v>1</v>
      </c>
      <c r="F20" s="13"/>
      <c r="G20" s="13">
        <v>3000</v>
      </c>
      <c r="H20" s="13">
        <v>1500</v>
      </c>
      <c r="I20" s="13"/>
      <c r="J20" s="13"/>
      <c r="K20" s="30"/>
      <c r="L20" s="30"/>
      <c r="M20" s="30" t="e">
        <f>#REF!-L20</f>
        <v>#REF!</v>
      </c>
      <c r="N20" s="9"/>
    </row>
    <row r="21" ht="21" customHeight="1" spans="1:14">
      <c r="A21" s="9">
        <v>17</v>
      </c>
      <c r="B21" s="9" t="s">
        <v>79</v>
      </c>
      <c r="C21" s="9" t="s">
        <v>78</v>
      </c>
      <c r="D21" s="9" t="s">
        <v>71</v>
      </c>
      <c r="E21" s="13">
        <v>1</v>
      </c>
      <c r="F21" s="13"/>
      <c r="G21" s="13">
        <v>1000</v>
      </c>
      <c r="H21" s="13">
        <v>1500</v>
      </c>
      <c r="I21" s="13"/>
      <c r="J21" s="13"/>
      <c r="K21" s="30"/>
      <c r="L21" s="30"/>
      <c r="M21" s="30" t="e">
        <f>#REF!-L21</f>
        <v>#REF!</v>
      </c>
      <c r="N21" s="9"/>
    </row>
    <row r="22" ht="21" customHeight="1" spans="1:14">
      <c r="A22" s="9">
        <v>18</v>
      </c>
      <c r="B22" s="9" t="s">
        <v>80</v>
      </c>
      <c r="C22" s="9" t="s">
        <v>81</v>
      </c>
      <c r="D22" s="9" t="s">
        <v>71</v>
      </c>
      <c r="E22" s="13">
        <v>120</v>
      </c>
      <c r="F22" s="13"/>
      <c r="G22" s="13">
        <v>2000</v>
      </c>
      <c r="H22" s="13">
        <v>750</v>
      </c>
      <c r="I22" s="13"/>
      <c r="J22" s="13"/>
      <c r="K22" s="30"/>
      <c r="L22" s="30"/>
      <c r="M22" s="30" t="e">
        <f>#REF!-L22</f>
        <v>#REF!</v>
      </c>
      <c r="N22" s="9"/>
    </row>
    <row r="23" ht="21" customHeight="1" spans="1:14">
      <c r="A23" s="9">
        <v>19</v>
      </c>
      <c r="B23" s="9" t="s">
        <v>82</v>
      </c>
      <c r="C23" s="9" t="s">
        <v>83</v>
      </c>
      <c r="D23" s="9" t="s">
        <v>71</v>
      </c>
      <c r="E23" s="13">
        <v>1</v>
      </c>
      <c r="F23" s="13"/>
      <c r="G23" s="13">
        <v>3000</v>
      </c>
      <c r="H23" s="13">
        <v>1000</v>
      </c>
      <c r="I23" s="13"/>
      <c r="J23" s="13"/>
      <c r="K23" s="30"/>
      <c r="L23" s="30"/>
      <c r="M23" s="30" t="e">
        <f>#REF!-L23</f>
        <v>#REF!</v>
      </c>
      <c r="N23" s="9"/>
    </row>
    <row r="24" ht="21" customHeight="1" spans="1:14">
      <c r="A24" s="9">
        <v>20</v>
      </c>
      <c r="B24" s="9" t="s">
        <v>84</v>
      </c>
      <c r="C24" s="9" t="s">
        <v>83</v>
      </c>
      <c r="D24" s="9" t="s">
        <v>71</v>
      </c>
      <c r="E24" s="13">
        <v>1</v>
      </c>
      <c r="F24" s="13"/>
      <c r="G24" s="13">
        <v>1000</v>
      </c>
      <c r="H24" s="13">
        <v>1000</v>
      </c>
      <c r="I24" s="13"/>
      <c r="J24" s="13"/>
      <c r="K24" s="30"/>
      <c r="L24" s="30"/>
      <c r="M24" s="30" t="e">
        <f>#REF!-L24</f>
        <v>#REF!</v>
      </c>
      <c r="N24" s="9"/>
    </row>
    <row r="25" ht="21" customHeight="1" spans="1:14">
      <c r="A25" s="9">
        <v>21</v>
      </c>
      <c r="B25" s="9" t="s">
        <v>85</v>
      </c>
      <c r="C25" s="9" t="s">
        <v>83</v>
      </c>
      <c r="D25" s="9" t="s">
        <v>71</v>
      </c>
      <c r="E25" s="13">
        <v>1</v>
      </c>
      <c r="F25" s="13"/>
      <c r="G25" s="13">
        <v>8700</v>
      </c>
      <c r="H25" s="13">
        <v>3000</v>
      </c>
      <c r="I25" s="13"/>
      <c r="J25" s="13"/>
      <c r="K25" s="30"/>
      <c r="L25" s="30"/>
      <c r="M25" s="30" t="e">
        <f>#REF!-L25</f>
        <v>#REF!</v>
      </c>
      <c r="N25" s="9"/>
    </row>
    <row r="26" ht="21" customHeight="1" spans="1:14">
      <c r="A26" s="9">
        <v>22</v>
      </c>
      <c r="B26" s="16" t="s">
        <v>86</v>
      </c>
      <c r="C26" s="17"/>
      <c r="D26" s="17"/>
      <c r="E26" s="17"/>
      <c r="F26" s="17"/>
      <c r="G26" s="17"/>
      <c r="H26" s="17"/>
      <c r="I26" s="17"/>
      <c r="J26" s="17"/>
      <c r="K26" s="30"/>
      <c r="L26" s="30"/>
      <c r="M26" s="30"/>
      <c r="N26" s="13"/>
    </row>
    <row r="27" ht="21" customHeight="1" spans="1:14">
      <c r="A27" s="9">
        <v>23</v>
      </c>
      <c r="B27" s="16" t="s">
        <v>87</v>
      </c>
      <c r="C27" s="17"/>
      <c r="D27" s="17"/>
      <c r="E27" s="17"/>
      <c r="F27" s="17"/>
      <c r="G27" s="17"/>
      <c r="H27" s="17"/>
      <c r="I27" s="17"/>
      <c r="J27" s="17"/>
      <c r="K27" s="30"/>
      <c r="L27" s="30"/>
      <c r="M27" s="30" t="e">
        <f>#REF!-L27</f>
        <v>#REF!</v>
      </c>
      <c r="N27" s="13"/>
    </row>
    <row r="28" ht="21" customHeight="1" spans="1:14">
      <c r="A28" s="9">
        <v>24</v>
      </c>
      <c r="B28" s="16"/>
      <c r="C28" s="9" t="s">
        <v>88</v>
      </c>
      <c r="D28" s="9"/>
      <c r="E28" s="9"/>
      <c r="F28" s="9"/>
      <c r="G28" s="9"/>
      <c r="H28" s="9"/>
      <c r="I28" s="9"/>
      <c r="J28" s="9"/>
      <c r="K28" s="30"/>
      <c r="L28" s="30"/>
      <c r="M28" s="30" t="e">
        <f>#REF!-L28</f>
        <v>#REF!</v>
      </c>
      <c r="N28" s="9"/>
    </row>
    <row r="29" ht="21" customHeight="1" spans="1:14">
      <c r="A29" s="9">
        <v>25</v>
      </c>
      <c r="B29" s="16"/>
      <c r="C29" s="9" t="s">
        <v>89</v>
      </c>
      <c r="D29" s="9"/>
      <c r="E29" s="9"/>
      <c r="F29" s="9"/>
      <c r="G29" s="9"/>
      <c r="H29" s="9"/>
      <c r="I29" s="9"/>
      <c r="J29" s="9"/>
      <c r="K29" s="30"/>
      <c r="L29" s="30"/>
      <c r="M29" s="30" t="e">
        <f>#REF!-L29</f>
        <v>#REF!</v>
      </c>
      <c r="N29" s="9"/>
    </row>
    <row r="30" ht="21" customHeight="1" spans="1:14">
      <c r="A30" s="18">
        <v>26</v>
      </c>
      <c r="B30" s="18"/>
      <c r="C30" s="18" t="s">
        <v>90</v>
      </c>
      <c r="D30" s="18"/>
      <c r="E30" s="18"/>
      <c r="F30" s="18"/>
      <c r="G30" s="18"/>
      <c r="H30" s="18"/>
      <c r="I30" s="18"/>
      <c r="J30" s="18"/>
      <c r="K30" s="33"/>
      <c r="L30" s="33"/>
      <c r="M30" s="33" t="e">
        <f>#REF!-L30</f>
        <v>#REF!</v>
      </c>
      <c r="N30" s="9"/>
    </row>
    <row r="31" s="3" customFormat="1" ht="18" customHeight="1" spans="1:14">
      <c r="A31" s="19"/>
      <c r="B31" s="19"/>
      <c r="C31" s="20"/>
      <c r="D31" s="20"/>
      <c r="E31" s="20"/>
      <c r="F31" s="20"/>
      <c r="G31" s="20"/>
      <c r="H31" s="20"/>
      <c r="I31" s="34"/>
      <c r="J31" s="34"/>
      <c r="K31" s="35"/>
      <c r="L31" s="35"/>
      <c r="M31" s="35"/>
      <c r="N31" s="34"/>
    </row>
    <row r="32" s="3" customFormat="1" ht="18" customHeight="1" spans="1:14">
      <c r="A32" s="19"/>
      <c r="B32" s="19"/>
      <c r="C32" s="21"/>
      <c r="D32" s="21"/>
      <c r="E32" s="21"/>
      <c r="F32" s="21"/>
      <c r="G32" s="21"/>
      <c r="H32" s="21"/>
      <c r="I32" s="34"/>
      <c r="J32" s="34"/>
      <c r="K32" s="35"/>
      <c r="L32" s="35"/>
      <c r="M32" s="35"/>
      <c r="N32" s="34"/>
    </row>
    <row r="33" s="3" customFormat="1" ht="18" customHeight="1" spans="1:14">
      <c r="A33" s="19"/>
      <c r="B33" s="19"/>
      <c r="C33" s="20"/>
      <c r="D33" s="20"/>
      <c r="E33" s="20"/>
      <c r="F33" s="20"/>
      <c r="G33" s="20"/>
      <c r="H33" s="20"/>
      <c r="I33" s="34"/>
      <c r="J33" s="34"/>
      <c r="K33" s="35"/>
      <c r="L33" s="35"/>
      <c r="M33" s="35"/>
      <c r="N33" s="34"/>
    </row>
    <row r="34" s="3" customFormat="1" ht="18" customHeight="1" spans="1:14">
      <c r="A34" s="19"/>
      <c r="B34" s="19"/>
      <c r="C34" s="19"/>
      <c r="D34" s="22"/>
      <c r="E34" s="22"/>
      <c r="F34" s="22"/>
      <c r="G34" s="22"/>
      <c r="H34" s="22"/>
      <c r="I34" s="36"/>
      <c r="J34" s="36"/>
      <c r="K34" s="37"/>
      <c r="L34" s="37"/>
      <c r="M34" s="37"/>
      <c r="N34" s="36"/>
    </row>
    <row r="35" s="3" customFormat="1" ht="12" spans="1:14">
      <c r="A35" s="19"/>
      <c r="B35" s="19"/>
      <c r="C35" s="19"/>
      <c r="D35" s="22"/>
      <c r="E35" s="22"/>
      <c r="F35" s="22"/>
      <c r="G35" s="22"/>
      <c r="H35" s="22"/>
      <c r="I35" s="36"/>
      <c r="J35" s="36"/>
      <c r="K35" s="37"/>
      <c r="L35" s="37"/>
      <c r="M35" s="37"/>
      <c r="N35" s="36"/>
    </row>
  </sheetData>
  <mergeCells count="23">
    <mergeCell ref="A1:N1"/>
    <mergeCell ref="G3:H3"/>
    <mergeCell ref="G4:H4"/>
    <mergeCell ref="G16:I16"/>
    <mergeCell ref="E19:J19"/>
    <mergeCell ref="B26:J26"/>
    <mergeCell ref="B27:J27"/>
    <mergeCell ref="C28:J28"/>
    <mergeCell ref="C29:J29"/>
    <mergeCell ref="C30:J30"/>
    <mergeCell ref="C32:H32"/>
    <mergeCell ref="A3:A4"/>
    <mergeCell ref="B3:B4"/>
    <mergeCell ref="C3:C4"/>
    <mergeCell ref="D3:D4"/>
    <mergeCell ref="E3:E4"/>
    <mergeCell ref="F3:F4"/>
    <mergeCell ref="I3:I4"/>
    <mergeCell ref="J3:J4"/>
    <mergeCell ref="K3:K4"/>
    <mergeCell ref="L3:L4"/>
    <mergeCell ref="M3:M4"/>
    <mergeCell ref="N3:N4"/>
  </mergeCells>
  <pageMargins left="0.751388888888889" right="0.751388888888889" top="1" bottom="1" header="0.5" footer="0.5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工程造价汇总表</vt:lpstr>
      <vt:lpstr>津市市客货邮融合中心分拣设备采购项目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WPS_1527844464</cp:lastModifiedBy>
  <dcterms:created xsi:type="dcterms:W3CDTF">2025-07-20T08:18:00Z</dcterms:created>
  <dcterms:modified xsi:type="dcterms:W3CDTF">2026-03-19T07:38:49Z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CDF923C33E48499B8CF1D2051ED43481_13</vt:lpwstr>
  </property>
  <property fmtid="{D5CDD505-2E9C-101B-9397-08002B2CF9AE}" pid="3" name="KSOProductBuildVer">
    <vt:lpwstr>2052-12.1.0.22215</vt:lpwstr>
  </property>
  <property fmtid="{D5CDD505-2E9C-101B-9397-08002B2CF9AE}" pid="4" name="CalculationRule">
    <vt:i4>0</vt:i4>
  </property>
</Properties>
</file>